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2980" windowHeight="12012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<sst xmlns="http://schemas.openxmlformats.org/spreadsheetml/2006/main" count="23" uniqueCount="13">
  <si>
    <t>Отчет № 7. 19.09.2022 9:13:03</t>
  </si>
  <si>
    <t>Выборы депутатов Думы Старицкого муниципального округа Тверской области первого созыва</t>
  </si>
  <si>
    <t>По состоянию на 08.09.2022</t>
  </si>
  <si>
    <t>В руб.</t>
  </si>
  <si>
    <t>1</t>
  </si>
  <si>
    <t>1.</t>
  </si>
  <si>
    <t/>
  </si>
  <si>
    <t>2.</t>
  </si>
  <si>
    <t>3.</t>
  </si>
  <si>
    <t>4.</t>
  </si>
  <si>
    <t>5.</t>
  </si>
  <si>
    <t>6.</t>
  </si>
  <si>
    <t>СВЕДЕНИЯ
о поступлении средств в избирательные фонды кандидатов и расходовании этих средств
(на основании данных, предоставленных филиалами ПАО Сбербанк и другой кредитной организацией)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</si>
</sst>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\.mm\.yyyy"/>
  </numFmts>
  <fonts count="41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0"/>
      <color indexed="8"/>
      <name val="Times New Roman"/>
      <family val="2"/>
    </font>
    <font>
      <u val="single"/>
      <sz val="12"/>
      <color indexed="8"/>
      <name val="Times New Roman"/>
      <family val="2"/>
    </font>
    <font>
      <b/>
      <sz val="10"/>
      <color indexed="8"/>
      <name val="Times New Roman"/>
      <family val="1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10"/>
      <color theme="1"/>
      <name val="Times New Roman"/>
      <family val="2"/>
    </font>
    <font>
      <u val="single"/>
      <sz val="12"/>
      <color theme="1"/>
      <name val="Times New Roman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7" fillId="0" borderId="0" xfId="0" applyFont="1" applyAlignment="1">
      <alignment horizontal="right"/>
    </xf>
    <xf numFmtId="0" fontId="28" fillId="33" borderId="0" xfId="0" applyFont="1" applyFill="1" applyAlignment="1">
      <alignment horizontal="center" vertical="center" wrapText="1"/>
    </xf>
    <xf numFmtId="49" fontId="38" fillId="0" borderId="0" xfId="0" applyNumberFormat="1" applyFont="1" applyAlignment="1">
      <alignment horizontal="center" vertical="center" wrapText="1"/>
    </xf>
    <xf numFmtId="0" fontId="0" fillId="0" borderId="0" xfId="0" applyAlignment="1">
      <alignment/>
    </xf>
    <xf numFmtId="49" fontId="37" fillId="0" borderId="0" xfId="0" applyNumberFormat="1" applyFont="1" applyAlignment="1">
      <alignment horizontal="right" vertical="center"/>
    </xf>
    <xf numFmtId="0" fontId="39" fillId="34" borderId="10" xfId="0" applyNumberFormat="1" applyFont="1" applyFill="1" applyBorder="1" applyAlignment="1">
      <alignment horizontal="center" vertical="center" wrapText="1"/>
    </xf>
    <xf numFmtId="0" fontId="39" fillId="34" borderId="11" xfId="0" applyNumberFormat="1" applyFont="1" applyFill="1" applyBorder="1" applyAlignment="1">
      <alignment horizontal="center" vertical="center" wrapText="1"/>
    </xf>
    <xf numFmtId="0" fontId="39" fillId="34" borderId="12" xfId="0" applyNumberFormat="1" applyFont="1" applyFill="1" applyBorder="1" applyAlignment="1">
      <alignment horizontal="center" vertical="center" wrapText="1"/>
    </xf>
    <xf numFmtId="0" fontId="39" fillId="34" borderId="13" xfId="0" applyNumberFormat="1" applyFont="1" applyFill="1" applyBorder="1" applyAlignment="1">
      <alignment horizontal="center" vertical="center" wrapText="1"/>
    </xf>
    <xf numFmtId="0" fontId="39" fillId="34" borderId="14" xfId="0" applyNumberFormat="1" applyFont="1" applyFill="1" applyBorder="1" applyAlignment="1">
      <alignment horizontal="center" vertical="center" wrapText="1"/>
    </xf>
    <xf numFmtId="0" fontId="39" fillId="34" borderId="15" xfId="0" applyNumberFormat="1" applyFont="1" applyFill="1" applyBorder="1" applyAlignment="1">
      <alignment horizontal="center" vertical="center" wrapText="1"/>
    </xf>
    <xf numFmtId="0" fontId="39" fillId="34" borderId="16" xfId="0" applyNumberFormat="1" applyFont="1" applyFill="1" applyBorder="1" applyAlignment="1">
      <alignment horizontal="center" vertical="center" wrapText="1"/>
    </xf>
    <xf numFmtId="0" fontId="0" fillId="0" borderId="0" xfId="0" applyAlignment="1" quotePrefix="1">
      <alignment/>
    </xf>
    <xf numFmtId="0" fontId="39" fillId="34" borderId="16" xfId="0" applyNumberFormat="1" applyFont="1" applyFill="1" applyBorder="1" applyAlignment="1" quotePrefix="1">
      <alignment horizontal="center" vertical="center" wrapText="1"/>
    </xf>
    <xf numFmtId="0" fontId="40" fillId="33" borderId="16" xfId="0" applyNumberFormat="1" applyFont="1" applyFill="1" applyBorder="1" applyAlignment="1" quotePrefix="1">
      <alignment horizontal="center" vertical="center" wrapText="1"/>
    </xf>
    <xf numFmtId="0" fontId="40" fillId="33" borderId="16" xfId="0" applyNumberFormat="1" applyFont="1" applyFill="1" applyBorder="1" applyAlignment="1">
      <alignment horizontal="left" vertical="center" wrapText="1"/>
    </xf>
    <xf numFmtId="4" fontId="40" fillId="33" borderId="16" xfId="0" applyNumberFormat="1" applyFont="1" applyFill="1" applyBorder="1" applyAlignment="1">
      <alignment horizontal="right" vertical="center" wrapText="1"/>
    </xf>
    <xf numFmtId="1" fontId="40" fillId="33" borderId="16" xfId="0" applyNumberFormat="1" applyFont="1" applyFill="1" applyBorder="1" applyAlignment="1">
      <alignment horizontal="center" vertical="center" wrapText="1"/>
    </xf>
    <xf numFmtId="164" fontId="40" fillId="33" borderId="16" xfId="0" applyNumberFormat="1" applyFont="1" applyFill="1" applyBorder="1" applyAlignment="1">
      <alignment horizontal="center" vertical="center" wrapText="1"/>
    </xf>
    <xf numFmtId="0" fontId="39" fillId="34" borderId="16" xfId="0" applyNumberFormat="1" applyFont="1" applyFill="1" applyBorder="1" applyAlignment="1">
      <alignment horizontal="left" vertical="center" wrapText="1"/>
    </xf>
    <xf numFmtId="4" fontId="39" fillId="34" borderId="16" xfId="0" applyNumberFormat="1" applyFont="1" applyFill="1" applyBorder="1" applyAlignment="1">
      <alignment horizontal="right" vertical="center" wrapText="1"/>
    </xf>
    <xf numFmtId="1" fontId="39" fillId="34" borderId="16" xfId="0" applyNumberFormat="1" applyFont="1" applyFill="1" applyBorder="1" applyAlignment="1">
      <alignment horizontal="center" vertical="center" wrapText="1"/>
    </xf>
    <xf numFmtId="164" fontId="39" fillId="34" borderId="16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8"/>
  <sheetViews>
    <sheetView tabSelected="1" view="pageLayout" zoomScale="70" zoomScalePageLayoutView="70" workbookViewId="0" topLeftCell="A1">
      <selection activeCell="D32" sqref="D32"/>
    </sheetView>
  </sheetViews>
  <sheetFormatPr defaultColWidth="9.00390625" defaultRowHeight="15.75"/>
  <cols>
    <col min="1" max="1" width="5.125" style="0" customWidth="1"/>
    <col min="2" max="2" width="16.125" style="0" customWidth="1"/>
    <col min="3" max="3" width="14.00390625" style="0" customWidth="1"/>
    <col min="4" max="5" width="13.75390625" style="0" customWidth="1"/>
    <col min="6" max="6" width="8.50390625" style="0" customWidth="1"/>
    <col min="7" max="7" width="13.75390625" style="0" customWidth="1"/>
    <col min="8" max="8" width="5.00390625" style="0" customWidth="1"/>
    <col min="9" max="9" width="12.00390625" style="0" customWidth="1"/>
    <col min="10" max="10" width="11.625" style="0" customWidth="1"/>
    <col min="11" max="11" width="10.125" style="0" customWidth="1"/>
    <col min="12" max="12" width="8.50390625" style="0" customWidth="1"/>
    <col min="13" max="13" width="11.625" style="0" customWidth="1"/>
    <col min="14" max="14" width="12.25390625" style="0" customWidth="1"/>
    <col min="15" max="15" width="8.75390625" style="0" customWidth="1"/>
  </cols>
  <sheetData>
    <row r="1" ht="15" customHeight="1">
      <c r="N1" s="1" t="s">
        <v>0</v>
      </c>
    </row>
    <row r="2" spans="1:14" ht="51.75" customHeight="1">
      <c r="A2" s="2" t="s">
        <v>12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ht="15">
      <c r="N4" s="5" t="s">
        <v>2</v>
      </c>
    </row>
    <row r="5" ht="15">
      <c r="N5" s="5" t="s">
        <v>3</v>
      </c>
    </row>
    <row r="6" spans="1:14" ht="24" customHeight="1">
      <c r="A6" s="6" t="str">
        <f>"№
п/п"</f>
        <v>№
п/п</v>
      </c>
      <c r="B6" s="6" t="str">
        <f>"Наименование избирательного округа"</f>
        <v>Наименование избирательного округа</v>
      </c>
      <c r="C6" s="6" t="str">
        <f>"Фамилия, имя, отчество кандидата"</f>
        <v>Фамилия, имя, отчество кандидата</v>
      </c>
      <c r="D6" s="9" t="str">
        <f>"Поступило средств"</f>
        <v>Поступило средств</v>
      </c>
      <c r="E6" s="10"/>
      <c r="F6" s="10"/>
      <c r="G6" s="10"/>
      <c r="H6" s="11"/>
      <c r="I6" s="9" t="str">
        <f>"Израсходовано средств"</f>
        <v>Израсходовано средств</v>
      </c>
      <c r="J6" s="10"/>
      <c r="K6" s="10"/>
      <c r="L6" s="11"/>
      <c r="M6" s="9" t="str">
        <f>"Возвращено средств"</f>
        <v>Возвращено средств</v>
      </c>
      <c r="N6" s="11"/>
    </row>
    <row r="7" spans="1:15" ht="54.75" customHeight="1">
      <c r="A7" s="7"/>
      <c r="B7" s="7"/>
      <c r="C7" s="7"/>
      <c r="D7" s="6" t="str">
        <f>"всего"</f>
        <v>всего</v>
      </c>
      <c r="E7" s="9" t="str">
        <f>"из них"</f>
        <v>из них</v>
      </c>
      <c r="F7" s="10"/>
      <c r="G7" s="10"/>
      <c r="H7" s="11"/>
      <c r="I7" s="6" t="str">
        <f>"всего"</f>
        <v>всего</v>
      </c>
      <c r="J7" s="9" t="str">
        <f>"из них финансовые операции по расходованию средств на сумму, превышающую  250 тыс. рублей"</f>
        <v>из них финансовые операции по расходованию средств на сумму, превышающую  250 тыс. рублей</v>
      </c>
      <c r="K7" s="10"/>
      <c r="L7" s="11"/>
      <c r="M7" s="6" t="str">
        <f>"сумма, руб."</f>
        <v>сумма, руб.</v>
      </c>
      <c r="N7" s="6" t="str">
        <f>"основание возврата"</f>
        <v>основание возврата</v>
      </c>
      <c r="O7" s="4"/>
    </row>
    <row r="8" spans="1:15" ht="69.75" customHeight="1">
      <c r="A8" s="7"/>
      <c r="B8" s="7"/>
      <c r="C8" s="7"/>
      <c r="D8" s="7"/>
      <c r="E8" s="9" t="str">
        <f>"пожертвования от юридических лиц на сумму, превышающую 75 тыс. рублей"</f>
        <v>пожертвования от юридических лиц на сумму, превышающую 75 тыс. рублей</v>
      </c>
      <c r="F8" s="11"/>
      <c r="G8" s="9" t="str">
        <f>"пожертвования от граждан на сумму, превышающую  25 тыс. рублей"</f>
        <v>пожертвования от граждан на сумму, превышающую  25 тыс. рублей</v>
      </c>
      <c r="H8" s="11"/>
      <c r="I8" s="7"/>
      <c r="J8" s="6" t="str">
        <f>"дата операции"</f>
        <v>дата операции</v>
      </c>
      <c r="K8" s="6" t="str">
        <f>"сумма, руб."</f>
        <v>сумма, руб.</v>
      </c>
      <c r="L8" s="6" t="str">
        <f>"назначение платежа"</f>
        <v>назначение платежа</v>
      </c>
      <c r="M8" s="7"/>
      <c r="N8" s="7"/>
      <c r="O8" s="4"/>
    </row>
    <row r="9" spans="1:15" ht="78" customHeight="1">
      <c r="A9" s="8"/>
      <c r="B9" s="8"/>
      <c r="C9" s="8"/>
      <c r="D9" s="8"/>
      <c r="E9" s="12" t="str">
        <f>"сумма, руб."</f>
        <v>сумма, руб.</v>
      </c>
      <c r="F9" s="12" t="str">
        <f>"наименование юридического лица"</f>
        <v>наименование юридического лица</v>
      </c>
      <c r="G9" s="12" t="str">
        <f>"сумма, руб."</f>
        <v>сумма, руб.</v>
      </c>
      <c r="H9" s="12" t="str">
        <f>"кол-во граждан"</f>
        <v>кол-во граждан</v>
      </c>
      <c r="I9" s="8"/>
      <c r="J9" s="8"/>
      <c r="K9" s="8"/>
      <c r="L9" s="8"/>
      <c r="M9" s="8"/>
      <c r="N9" s="8"/>
      <c r="O9" s="4"/>
    </row>
    <row r="10" spans="1:15" ht="15">
      <c r="A10" s="14" t="s">
        <v>4</v>
      </c>
      <c r="B10" s="12" t="str">
        <f>"2"</f>
        <v>2</v>
      </c>
      <c r="C10" s="12" t="str">
        <f>"3"</f>
        <v>3</v>
      </c>
      <c r="D10" s="12" t="str">
        <f>"4"</f>
        <v>4</v>
      </c>
      <c r="E10" s="12" t="str">
        <f>"5"</f>
        <v>5</v>
      </c>
      <c r="F10" s="12" t="str">
        <f>"6"</f>
        <v>6</v>
      </c>
      <c r="G10" s="12" t="str">
        <f>"7"</f>
        <v>7</v>
      </c>
      <c r="H10" s="12" t="str">
        <f>"8"</f>
        <v>8</v>
      </c>
      <c r="I10" s="12" t="str">
        <f>"9"</f>
        <v>9</v>
      </c>
      <c r="J10" s="12" t="str">
        <f>"10"</f>
        <v>10</v>
      </c>
      <c r="K10" s="12" t="str">
        <f>"11"</f>
        <v>11</v>
      </c>
      <c r="L10" s="12" t="str">
        <f>"12"</f>
        <v>12</v>
      </c>
      <c r="M10" s="12" t="str">
        <f>"13"</f>
        <v>13</v>
      </c>
      <c r="N10" s="12" t="str">
        <f>"14"</f>
        <v>14</v>
      </c>
      <c r="O10" s="4"/>
    </row>
    <row r="11" spans="1:15" ht="62.25" customHeight="1">
      <c r="A11" s="15" t="s">
        <v>5</v>
      </c>
      <c r="B11" s="16" t="str">
        <f>"Заволжский трёхмандатный (№ 1)"</f>
        <v>Заволжский трёхмандатный (№ 1)</v>
      </c>
      <c r="C11" s="16" t="str">
        <f>"Назаров Алексей Николаевич"</f>
        <v>Назаров Алексей Николаевич</v>
      </c>
      <c r="D11" s="17">
        <v>500</v>
      </c>
      <c r="E11" s="17"/>
      <c r="F11" s="16">
        <f>""</f>
      </c>
      <c r="G11" s="17"/>
      <c r="H11" s="18"/>
      <c r="I11" s="17">
        <v>500</v>
      </c>
      <c r="J11" s="19"/>
      <c r="K11" s="17"/>
      <c r="L11" s="16">
        <f>""</f>
      </c>
      <c r="M11" s="17"/>
      <c r="N11" s="16">
        <f>""</f>
      </c>
      <c r="O11" s="13"/>
    </row>
    <row r="12" spans="1:15" ht="30.75" customHeight="1">
      <c r="A12" s="14" t="s">
        <v>6</v>
      </c>
      <c r="B12" s="20">
        <f>""</f>
      </c>
      <c r="C12" s="20" t="str">
        <f>"Итого по кандидату"</f>
        <v>Итого по кандидату</v>
      </c>
      <c r="D12" s="21">
        <v>500</v>
      </c>
      <c r="E12" s="21">
        <v>0</v>
      </c>
      <c r="F12" s="20">
        <f>""</f>
      </c>
      <c r="G12" s="21">
        <v>0</v>
      </c>
      <c r="H12" s="22"/>
      <c r="I12" s="21">
        <v>500</v>
      </c>
      <c r="J12" s="23"/>
      <c r="K12" s="21">
        <v>0</v>
      </c>
      <c r="L12" s="20">
        <f>""</f>
      </c>
      <c r="M12" s="21">
        <v>0</v>
      </c>
      <c r="N12" s="20">
        <f>""</f>
      </c>
      <c r="O12" s="13"/>
    </row>
    <row r="13" spans="1:15" ht="62.25" customHeight="1">
      <c r="A13" s="15" t="s">
        <v>7</v>
      </c>
      <c r="B13" s="16" t="str">
        <f>"Заволжский трёхмандатный (№ 1)"</f>
        <v>Заволжский трёхмандатный (№ 1)</v>
      </c>
      <c r="C13" s="16" t="str">
        <f>"Трусова Марина Юрьевна"</f>
        <v>Трусова Марина Юрьевна</v>
      </c>
      <c r="D13" s="17">
        <v>500</v>
      </c>
      <c r="E13" s="17"/>
      <c r="F13" s="16">
        <f>""</f>
      </c>
      <c r="G13" s="17"/>
      <c r="H13" s="18"/>
      <c r="I13" s="17">
        <v>500</v>
      </c>
      <c r="J13" s="19"/>
      <c r="K13" s="17"/>
      <c r="L13" s="16">
        <f>""</f>
      </c>
      <c r="M13" s="17"/>
      <c r="N13" s="16">
        <f>""</f>
      </c>
      <c r="O13" s="13"/>
    </row>
    <row r="14" spans="1:15" ht="30.75" customHeight="1">
      <c r="A14" s="14" t="s">
        <v>6</v>
      </c>
      <c r="B14" s="20">
        <f>""</f>
      </c>
      <c r="C14" s="20" t="str">
        <f>"Итого по кандидату"</f>
        <v>Итого по кандидату</v>
      </c>
      <c r="D14" s="21">
        <v>500</v>
      </c>
      <c r="E14" s="21">
        <v>0</v>
      </c>
      <c r="F14" s="20">
        <f>""</f>
      </c>
      <c r="G14" s="21">
        <v>0</v>
      </c>
      <c r="H14" s="22"/>
      <c r="I14" s="21">
        <v>500</v>
      </c>
      <c r="J14" s="23"/>
      <c r="K14" s="21">
        <v>0</v>
      </c>
      <c r="L14" s="20">
        <f>""</f>
      </c>
      <c r="M14" s="21">
        <v>0</v>
      </c>
      <c r="N14" s="20">
        <f>""</f>
      </c>
      <c r="O14" s="13"/>
    </row>
    <row r="15" spans="1:15" ht="78" customHeight="1">
      <c r="A15" s="14" t="s">
        <v>6</v>
      </c>
      <c r="B15" s="20">
        <f>""</f>
      </c>
      <c r="C15" s="20" t="str">
        <f>"Заволжский трёхмандатный (№ 1), всего"</f>
        <v>Заволжский трёхмандатный (№ 1), всего</v>
      </c>
      <c r="D15" s="21">
        <v>1000</v>
      </c>
      <c r="E15" s="21">
        <v>0</v>
      </c>
      <c r="F15" s="20">
        <f>""</f>
      </c>
      <c r="G15" s="21">
        <v>0</v>
      </c>
      <c r="H15" s="22"/>
      <c r="I15" s="21">
        <v>1000</v>
      </c>
      <c r="J15" s="23"/>
      <c r="K15" s="21">
        <v>0</v>
      </c>
      <c r="L15" s="20">
        <f>""</f>
      </c>
      <c r="M15" s="21">
        <v>0</v>
      </c>
      <c r="N15" s="20">
        <f>""</f>
      </c>
      <c r="O15" s="13"/>
    </row>
    <row r="16" spans="1:15" ht="46.5" customHeight="1">
      <c r="A16" s="15" t="s">
        <v>8</v>
      </c>
      <c r="B16" s="16" t="str">
        <f>"Старицкий трёхмандатный (№ 2)"</f>
        <v>Старицкий трёхмандатный (№ 2)</v>
      </c>
      <c r="C16" s="16" t="str">
        <f>"Грядовкина Татьяна Валерьевна"</f>
        <v>Грядовкина Татьяна Валерьевна</v>
      </c>
      <c r="D16" s="17">
        <v>32000</v>
      </c>
      <c r="E16" s="17"/>
      <c r="F16" s="16">
        <f>""</f>
      </c>
      <c r="G16" s="17"/>
      <c r="H16" s="18"/>
      <c r="I16" s="17">
        <v>32000</v>
      </c>
      <c r="J16" s="19"/>
      <c r="K16" s="17"/>
      <c r="L16" s="16">
        <f>""</f>
      </c>
      <c r="M16" s="17"/>
      <c r="N16" s="16">
        <f>""</f>
      </c>
      <c r="O16" s="13"/>
    </row>
    <row r="17" spans="1:15" ht="30.75" customHeight="1">
      <c r="A17" s="14" t="s">
        <v>6</v>
      </c>
      <c r="B17" s="20">
        <f>""</f>
      </c>
      <c r="C17" s="20" t="str">
        <f>"Итого по кандидату"</f>
        <v>Итого по кандидату</v>
      </c>
      <c r="D17" s="21">
        <v>32000</v>
      </c>
      <c r="E17" s="21">
        <v>0</v>
      </c>
      <c r="F17" s="20">
        <f>""</f>
      </c>
      <c r="G17" s="21">
        <v>0</v>
      </c>
      <c r="H17" s="22"/>
      <c r="I17" s="21">
        <v>32000</v>
      </c>
      <c r="J17" s="23"/>
      <c r="K17" s="21">
        <v>0</v>
      </c>
      <c r="L17" s="20">
        <f>""</f>
      </c>
      <c r="M17" s="21">
        <v>0</v>
      </c>
      <c r="N17" s="20">
        <f>""</f>
      </c>
      <c r="O17" s="13"/>
    </row>
    <row r="18" spans="1:15" ht="46.5" customHeight="1">
      <c r="A18" s="15" t="s">
        <v>9</v>
      </c>
      <c r="B18" s="16" t="str">
        <f>"Старицкий трёхмандатный (№ 2)"</f>
        <v>Старицкий трёхмандатный (№ 2)</v>
      </c>
      <c r="C18" s="16" t="str">
        <f>"Константинов Глеб Андреевич"</f>
        <v>Константинов Глеб Андреевич</v>
      </c>
      <c r="D18" s="17">
        <v>500</v>
      </c>
      <c r="E18" s="17"/>
      <c r="F18" s="16">
        <f>""</f>
      </c>
      <c r="G18" s="17"/>
      <c r="H18" s="18"/>
      <c r="I18" s="17">
        <v>500</v>
      </c>
      <c r="J18" s="19"/>
      <c r="K18" s="17"/>
      <c r="L18" s="16">
        <f>""</f>
      </c>
      <c r="M18" s="17"/>
      <c r="N18" s="16">
        <f>""</f>
      </c>
      <c r="O18" s="13"/>
    </row>
    <row r="19" spans="1:15" ht="30.75" customHeight="1">
      <c r="A19" s="14" t="s">
        <v>6</v>
      </c>
      <c r="B19" s="20">
        <f>""</f>
      </c>
      <c r="C19" s="20" t="str">
        <f>"Итого по кандидату"</f>
        <v>Итого по кандидату</v>
      </c>
      <c r="D19" s="21">
        <v>500</v>
      </c>
      <c r="E19" s="21">
        <v>0</v>
      </c>
      <c r="F19" s="20">
        <f>""</f>
      </c>
      <c r="G19" s="21">
        <v>0</v>
      </c>
      <c r="H19" s="22"/>
      <c r="I19" s="21">
        <v>500</v>
      </c>
      <c r="J19" s="23"/>
      <c r="K19" s="21">
        <v>0</v>
      </c>
      <c r="L19" s="20">
        <f>""</f>
      </c>
      <c r="M19" s="21">
        <v>0</v>
      </c>
      <c r="N19" s="20">
        <f>""</f>
      </c>
      <c r="O19" s="13"/>
    </row>
    <row r="20" spans="1:15" ht="62.25" customHeight="1">
      <c r="A20" s="14" t="s">
        <v>6</v>
      </c>
      <c r="B20" s="20">
        <f>""</f>
      </c>
      <c r="C20" s="20" t="str">
        <f>"Старицкий трёхмандатный (№ 2), всего"</f>
        <v>Старицкий трёхмандатный (№ 2), всего</v>
      </c>
      <c r="D20" s="21">
        <v>32500</v>
      </c>
      <c r="E20" s="21">
        <v>0</v>
      </c>
      <c r="F20" s="20">
        <f>""</f>
      </c>
      <c r="G20" s="21">
        <v>0</v>
      </c>
      <c r="H20" s="22"/>
      <c r="I20" s="21">
        <v>32500</v>
      </c>
      <c r="J20" s="23"/>
      <c r="K20" s="21">
        <v>0</v>
      </c>
      <c r="L20" s="20">
        <f>""</f>
      </c>
      <c r="M20" s="21">
        <v>0</v>
      </c>
      <c r="N20" s="20">
        <f>""</f>
      </c>
      <c r="O20" s="13"/>
    </row>
    <row r="21" spans="1:15" ht="62.25" customHeight="1">
      <c r="A21" s="15" t="s">
        <v>10</v>
      </c>
      <c r="B21" s="16" t="str">
        <f>"Иванцовский трёхмандатный (№ 3)"</f>
        <v>Иванцовский трёхмандатный (№ 3)</v>
      </c>
      <c r="C21" s="16" t="str">
        <f>"Яковлев Сергей Сергеевич"</f>
        <v>Яковлев Сергей Сергеевич</v>
      </c>
      <c r="D21" s="17">
        <v>500</v>
      </c>
      <c r="E21" s="17"/>
      <c r="F21" s="16">
        <f>""</f>
      </c>
      <c r="G21" s="17"/>
      <c r="H21" s="18"/>
      <c r="I21" s="17">
        <v>500</v>
      </c>
      <c r="J21" s="19"/>
      <c r="K21" s="17"/>
      <c r="L21" s="16">
        <f>""</f>
      </c>
      <c r="M21" s="17"/>
      <c r="N21" s="16">
        <f>""</f>
      </c>
      <c r="O21" s="13"/>
    </row>
    <row r="22" spans="1:15" ht="30.75" customHeight="1">
      <c r="A22" s="14" t="s">
        <v>6</v>
      </c>
      <c r="B22" s="20">
        <f>""</f>
      </c>
      <c r="C22" s="20" t="str">
        <f>"Итого по кандидату"</f>
        <v>Итого по кандидату</v>
      </c>
      <c r="D22" s="21">
        <v>500</v>
      </c>
      <c r="E22" s="21">
        <v>0</v>
      </c>
      <c r="F22" s="20">
        <f>""</f>
      </c>
      <c r="G22" s="21">
        <v>0</v>
      </c>
      <c r="H22" s="22"/>
      <c r="I22" s="21">
        <v>500</v>
      </c>
      <c r="J22" s="23"/>
      <c r="K22" s="21">
        <v>0</v>
      </c>
      <c r="L22" s="20">
        <f>""</f>
      </c>
      <c r="M22" s="21">
        <v>0</v>
      </c>
      <c r="N22" s="20">
        <f>""</f>
      </c>
      <c r="O22" s="13"/>
    </row>
    <row r="23" spans="1:15" ht="78" customHeight="1">
      <c r="A23" s="14" t="s">
        <v>6</v>
      </c>
      <c r="B23" s="20">
        <f>""</f>
      </c>
      <c r="C23" s="20" t="str">
        <f>"Иванцовский трёхмандатный (№ 3), всего"</f>
        <v>Иванцовский трёхмандатный (№ 3), всего</v>
      </c>
      <c r="D23" s="21">
        <v>500</v>
      </c>
      <c r="E23" s="21">
        <v>0</v>
      </c>
      <c r="F23" s="20">
        <f>""</f>
      </c>
      <c r="G23" s="21">
        <v>0</v>
      </c>
      <c r="H23" s="22"/>
      <c r="I23" s="21">
        <v>500</v>
      </c>
      <c r="J23" s="23"/>
      <c r="K23" s="21">
        <v>0</v>
      </c>
      <c r="L23" s="20">
        <f>""</f>
      </c>
      <c r="M23" s="21">
        <v>0</v>
      </c>
      <c r="N23" s="20">
        <f>""</f>
      </c>
      <c r="O23" s="13"/>
    </row>
    <row r="24" spans="1:15" ht="78" customHeight="1">
      <c r="A24" s="15" t="s">
        <v>11</v>
      </c>
      <c r="B24" s="16" t="str">
        <f>"Луковниковский четырёхмандатный (№ 5)"</f>
        <v>Луковниковский четырёхмандатный (№ 5)</v>
      </c>
      <c r="C24" s="16" t="str">
        <f>"Нечаев Дмитрий Александрович"</f>
        <v>Нечаев Дмитрий Александрович</v>
      </c>
      <c r="D24" s="17">
        <v>500</v>
      </c>
      <c r="E24" s="17"/>
      <c r="F24" s="16">
        <f>""</f>
      </c>
      <c r="G24" s="17"/>
      <c r="H24" s="18"/>
      <c r="I24" s="17">
        <v>500</v>
      </c>
      <c r="J24" s="19"/>
      <c r="K24" s="17"/>
      <c r="L24" s="16">
        <f>""</f>
      </c>
      <c r="M24" s="17"/>
      <c r="N24" s="16">
        <f>""</f>
      </c>
      <c r="O24" s="13"/>
    </row>
    <row r="25" spans="1:15" ht="30.75" customHeight="1">
      <c r="A25" s="14" t="s">
        <v>6</v>
      </c>
      <c r="B25" s="20">
        <f>""</f>
      </c>
      <c r="C25" s="20" t="str">
        <f>"Итого по кандидату"</f>
        <v>Итого по кандидату</v>
      </c>
      <c r="D25" s="21">
        <v>500</v>
      </c>
      <c r="E25" s="21">
        <v>0</v>
      </c>
      <c r="F25" s="20">
        <f>""</f>
      </c>
      <c r="G25" s="21">
        <v>0</v>
      </c>
      <c r="H25" s="22"/>
      <c r="I25" s="21">
        <v>500</v>
      </c>
      <c r="J25" s="23"/>
      <c r="K25" s="21">
        <v>0</v>
      </c>
      <c r="L25" s="20">
        <f>""</f>
      </c>
      <c r="M25" s="21">
        <v>0</v>
      </c>
      <c r="N25" s="20">
        <f>""</f>
      </c>
      <c r="O25" s="13"/>
    </row>
    <row r="26" spans="1:15" ht="93" customHeight="1">
      <c r="A26" s="14" t="s">
        <v>6</v>
      </c>
      <c r="B26" s="20">
        <f>""</f>
      </c>
      <c r="C26" s="20" t="str">
        <f>"Луковниковский четырёхмандатный (№ 5), всего"</f>
        <v>Луковниковский четырёхмандатный (№ 5), всего</v>
      </c>
      <c r="D26" s="21">
        <v>500</v>
      </c>
      <c r="E26" s="21">
        <v>0</v>
      </c>
      <c r="F26" s="20">
        <f>""</f>
      </c>
      <c r="G26" s="21">
        <v>0</v>
      </c>
      <c r="H26" s="22"/>
      <c r="I26" s="21">
        <v>500</v>
      </c>
      <c r="J26" s="23"/>
      <c r="K26" s="21">
        <v>0</v>
      </c>
      <c r="L26" s="20">
        <f>""</f>
      </c>
      <c r="M26" s="21">
        <v>0</v>
      </c>
      <c r="N26" s="20">
        <f>""</f>
      </c>
      <c r="O26" s="13"/>
    </row>
    <row r="27" spans="1:15" ht="15">
      <c r="A27" s="14" t="s">
        <v>6</v>
      </c>
      <c r="B27" s="20">
        <f>""</f>
      </c>
      <c r="C27" s="20" t="str">
        <f>"Итого"</f>
        <v>Итого</v>
      </c>
      <c r="D27" s="21">
        <v>34500</v>
      </c>
      <c r="E27" s="21">
        <v>0</v>
      </c>
      <c r="F27" s="20">
        <f>""</f>
      </c>
      <c r="G27" s="21">
        <v>0</v>
      </c>
      <c r="H27" s="22">
        <v>0</v>
      </c>
      <c r="I27" s="21">
        <v>34500</v>
      </c>
      <c r="J27" s="23"/>
      <c r="K27" s="21">
        <v>0</v>
      </c>
      <c r="L27" s="20">
        <f>""</f>
      </c>
      <c r="M27" s="21">
        <v>0</v>
      </c>
      <c r="N27" s="20">
        <f>""</f>
      </c>
      <c r="O27" s="13"/>
    </row>
    <row r="28" ht="15">
      <c r="O28" s="13"/>
    </row>
  </sheetData>
  <sheetProtection/>
  <mergeCells count="19">
    <mergeCell ref="I7:I9"/>
    <mergeCell ref="J7:L7"/>
    <mergeCell ref="M7:M9"/>
    <mergeCell ref="N7:N9"/>
    <mergeCell ref="E8:F8"/>
    <mergeCell ref="G8:H8"/>
    <mergeCell ref="J8:J9"/>
    <mergeCell ref="K8:K9"/>
    <mergeCell ref="L8:L9"/>
    <mergeCell ref="A2:N2"/>
    <mergeCell ref="A3:N3"/>
    <mergeCell ref="A6:A9"/>
    <mergeCell ref="B6:B9"/>
    <mergeCell ref="C6:C9"/>
    <mergeCell ref="D6:H6"/>
    <mergeCell ref="I6:L6"/>
    <mergeCell ref="M6:N6"/>
    <mergeCell ref="D7:D9"/>
    <mergeCell ref="E7:H7"/>
  </mergeCells>
  <printOptions/>
  <pageMargins left="0.3472222222222222" right="0.1388888888888889" top="0.1388888888888889" bottom="0.1388888888888889" header="0.3" footer="0.3"/>
  <pageSetup fitToHeight="0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2022-09-19T06:13:21Z</dcterms:created>
  <dcterms:modified xsi:type="dcterms:W3CDTF">2022-09-19T06:15:53Z</dcterms:modified>
  <cp:category/>
  <cp:version/>
  <cp:contentType/>
  <cp:contentStatus/>
</cp:coreProperties>
</file>